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Лист1!$A$1:$H$72</definedName>
  </definedNames>
  <calcPr calcId="145621"/>
</workbook>
</file>

<file path=xl/calcChain.xml><?xml version="1.0" encoding="utf-8"?>
<calcChain xmlns="http://schemas.openxmlformats.org/spreadsheetml/2006/main">
  <c r="E71" i="1" l="1"/>
  <c r="E68" i="1"/>
  <c r="B67" i="1"/>
  <c r="H67" i="1" s="1"/>
  <c r="H66" i="1"/>
  <c r="H65" i="1"/>
  <c r="C64" i="1"/>
  <c r="H64" i="1" s="1"/>
  <c r="H63" i="1"/>
  <c r="H62" i="1"/>
  <c r="G61" i="1"/>
  <c r="H61" i="1" s="1"/>
  <c r="H60" i="1"/>
  <c r="H59" i="1"/>
  <c r="H58" i="1"/>
  <c r="G57" i="1"/>
  <c r="H57" i="1" s="1"/>
  <c r="B57" i="1"/>
  <c r="H56" i="1"/>
  <c r="H55" i="1"/>
  <c r="H54" i="1"/>
  <c r="H53" i="1"/>
  <c r="H52" i="1"/>
  <c r="G51" i="1"/>
  <c r="D51" i="1"/>
  <c r="G50" i="1"/>
  <c r="C50" i="1"/>
  <c r="C68" i="1" s="1"/>
  <c r="C71" i="1" s="1"/>
  <c r="G49" i="1"/>
  <c r="H49" i="1" s="1"/>
  <c r="G48" i="1"/>
  <c r="H48" i="1" s="1"/>
  <c r="G47" i="1"/>
  <c r="D47" i="1"/>
  <c r="B47" i="1"/>
  <c r="H47" i="1" s="1"/>
  <c r="D46" i="1"/>
  <c r="H46" i="1" s="1"/>
  <c r="H45" i="1"/>
  <c r="H44" i="1"/>
  <c r="H43" i="1"/>
  <c r="H42" i="1"/>
  <c r="B41" i="1"/>
  <c r="H41" i="1" s="1"/>
  <c r="H40" i="1"/>
  <c r="H39" i="1"/>
  <c r="H38" i="1"/>
  <c r="H37" i="1"/>
  <c r="H36" i="1"/>
  <c r="H35" i="1"/>
  <c r="H34" i="1"/>
  <c r="F33" i="1"/>
  <c r="F68" i="1" s="1"/>
  <c r="F71" i="1" s="1"/>
  <c r="G32" i="1"/>
  <c r="H32" i="1" s="1"/>
  <c r="H31" i="1"/>
  <c r="H30" i="1"/>
  <c r="H29" i="1"/>
  <c r="H28" i="1"/>
  <c r="H27" i="1"/>
  <c r="H26" i="1"/>
  <c r="H25" i="1"/>
  <c r="G24" i="1"/>
  <c r="G23" i="1"/>
  <c r="H23" i="1" s="1"/>
  <c r="H22" i="1"/>
  <c r="H21" i="1"/>
  <c r="H20" i="1"/>
  <c r="H19" i="1"/>
  <c r="H18" i="1"/>
  <c r="H17" i="1"/>
  <c r="B16" i="1"/>
  <c r="H16" i="1" s="1"/>
  <c r="B15" i="1"/>
  <c r="H15" i="1" s="1"/>
  <c r="B14" i="1"/>
  <c r="H13" i="1"/>
  <c r="H12" i="1"/>
  <c r="D11" i="1"/>
  <c r="H11" i="1" s="1"/>
  <c r="H10" i="1"/>
  <c r="H9" i="1"/>
  <c r="G7" i="1"/>
  <c r="D7" i="1"/>
  <c r="B7" i="1"/>
  <c r="H6" i="1"/>
  <c r="B6" i="1"/>
  <c r="D71" i="1" l="1"/>
  <c r="G68" i="1"/>
  <c r="G71" i="1" s="1"/>
  <c r="H51" i="1"/>
  <c r="D68" i="1"/>
  <c r="B68" i="1"/>
  <c r="B71" i="1" s="1"/>
  <c r="H71" i="1" s="1"/>
  <c r="H33" i="1"/>
  <c r="H24" i="1"/>
  <c r="H50" i="1"/>
  <c r="H7" i="1"/>
  <c r="H14" i="1"/>
  <c r="H68" i="1" l="1"/>
</calcChain>
</file>

<file path=xl/sharedStrings.xml><?xml version="1.0" encoding="utf-8"?>
<sst xmlns="http://schemas.openxmlformats.org/spreadsheetml/2006/main" count="75" uniqueCount="75">
  <si>
    <t>Отчет по финансовым поступлениям и расходам за 2019год в МБУ СШОР № 4 по спортивной гимнастике</t>
  </si>
  <si>
    <t>субсидия городская</t>
  </si>
  <si>
    <t>субсидия областная</t>
  </si>
  <si>
    <t>Прочие средства:</t>
  </si>
  <si>
    <t xml:space="preserve">
Предпринимательская деятельность</t>
  </si>
  <si>
    <t xml:space="preserve">
Целевые средства</t>
  </si>
  <si>
    <t>Пожертвования</t>
  </si>
  <si>
    <t>попечительский совет</t>
  </si>
  <si>
    <t>школьные средства</t>
  </si>
  <si>
    <t>Остаток средств на 01.01. 2019г.:</t>
  </si>
  <si>
    <t>Поступило  в 2019г. за счет:</t>
  </si>
  <si>
    <t>Наименование расхода</t>
  </si>
  <si>
    <t>Оплата труда</t>
  </si>
  <si>
    <t>Налоги на ФОТ</t>
  </si>
  <si>
    <t>Налоги : на землю, на имущество</t>
  </si>
  <si>
    <t>Услуги связи</t>
  </si>
  <si>
    <t>Телематические услуги (интернет)</t>
  </si>
  <si>
    <t>Вывоз бытового мусора</t>
  </si>
  <si>
    <t>Теплоснабжение</t>
  </si>
  <si>
    <t>Электроснабжение</t>
  </si>
  <si>
    <t>Водоснабжение</t>
  </si>
  <si>
    <t>Дезинфекция, дератизация</t>
  </si>
  <si>
    <t>Клининговые услуги</t>
  </si>
  <si>
    <t>Чистка куллера</t>
  </si>
  <si>
    <t>Электротехнические лабораторные измерения</t>
  </si>
  <si>
    <t>проверка пожарный кранов</t>
  </si>
  <si>
    <t>Проезд, проживание, питание спортсменов на соревнованиях</t>
  </si>
  <si>
    <t>Суточные, проезд, проживание тренеров на соревнованиях</t>
  </si>
  <si>
    <t>Охрана</t>
  </si>
  <si>
    <t>Обслуживание компьютерных программ и орг.техники</t>
  </si>
  <si>
    <t>Оценка условия труда по должностям</t>
  </si>
  <si>
    <t>Страхование недвижимости и особо-ценного имущества</t>
  </si>
  <si>
    <t>тех.эспертиза основных средств для списания</t>
  </si>
  <si>
    <t>Утилизация списанных основных средств</t>
  </si>
  <si>
    <t>Страхование сборной команды</t>
  </si>
  <si>
    <t>Медицинское обслуживание на соревнованиях</t>
  </si>
  <si>
    <t>Проведение соревнований: школьных,  "Орленок" и "Юный гимнаст": оформление спортивного зала, медали, кубки, наградная продукция и т.д.</t>
  </si>
  <si>
    <t>Веб-сервер (хостел)</t>
  </si>
  <si>
    <t xml:space="preserve">Перевозка спортсменов </t>
  </si>
  <si>
    <t>Чачстичная оплата путевок в ДЗОЛ "Чайка"</t>
  </si>
  <si>
    <t>Услуги по собровождению облачной платформы ЛСПОРТ</t>
  </si>
  <si>
    <t xml:space="preserve">Услуги по техническому обслуживанию узлов учета холодного водоснабжения и тепловой энергии </t>
  </si>
  <si>
    <t>Техническое обслуживание и планово-предупредительный ремонт системы автоматической пожарной сигнализации</t>
  </si>
  <si>
    <t>Ремонт и обслуживание системы видеонаблюдения</t>
  </si>
  <si>
    <t>Подготовка оборудования к отопительному зезону и контроль за его тех.состоянием</t>
  </si>
  <si>
    <t>Переподготовка по программе "Специалист по охране труда"</t>
  </si>
  <si>
    <t>Переподготовка по программе "Бухгалтерия"</t>
  </si>
  <si>
    <t>Подготовка руководителей и специалистов организации, осуществляющих эксплуатацию тепловых энергоустановок и тепловых сетей</t>
  </si>
  <si>
    <t>Создание квалифицированного сертификата ключа ЭП по 223-ФЗ</t>
  </si>
  <si>
    <t>Оценка рыночной стоимости аренды помещения школы</t>
  </si>
  <si>
    <t>Хоз.материалы: унитаз, губки, перчатки, моющие и дезинфицирующие средства, салфетки, тряаки, ведра, лопаты, метла, тачка, мешки, Счетчик электрический + Бокс настенный и т.д.
Канцтовары: бумага,  папки  и т.д.</t>
  </si>
  <si>
    <t>Вода питьевая</t>
  </si>
  <si>
    <t>Строительно-техническая экспертиза кровли здания</t>
  </si>
  <si>
    <t>Строительные материалы+ ремонт кровли</t>
  </si>
  <si>
    <t>Строительные материалы, ремонт фасада школы и  в здании школы: методический кабинет, раздевалки, фойе</t>
  </si>
  <si>
    <t>Аккустическая система</t>
  </si>
  <si>
    <t>Пылесосы</t>
  </si>
  <si>
    <t>Банкетки</t>
  </si>
  <si>
    <t>Шкафы в раздевалку</t>
  </si>
  <si>
    <t>Журналы учебных занятий</t>
  </si>
  <si>
    <t>Медикаменты, спрей охлаждающий, маска медицинская, бахилы</t>
  </si>
  <si>
    <t>Кубы для прыжковой ямы</t>
  </si>
  <si>
    <t xml:space="preserve">Мостик-трамплин </t>
  </si>
  <si>
    <t>Насадка на спортивные снаряды мягкая (для бревна)</t>
  </si>
  <si>
    <t>Накладки гимнастические</t>
  </si>
  <si>
    <t>купальники гимнастические женские и мужские</t>
  </si>
  <si>
    <t>Форма гимнастическая для мальчиков</t>
  </si>
  <si>
    <t>Мат гимнастический</t>
  </si>
  <si>
    <t>ТРЕНАЖЕР "Ножницы Томаса"</t>
  </si>
  <si>
    <t>Кольца пристенные, складные, с регулировкой</t>
  </si>
  <si>
    <t xml:space="preserve">Магнезия </t>
  </si>
  <si>
    <t>Итого</t>
  </si>
  <si>
    <t xml:space="preserve">Остаток средств на 01.01.2020г. </t>
  </si>
  <si>
    <t>Долг за потребителем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</si>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</sst>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0"/>
    <numFmt numFmtId="165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/>
    <xf numFmtId="43" fontId="1" fillId="2" borderId="0" xfId="0" applyNumberFormat="1" applyFont="1" applyFill="1" applyBorder="1"/>
    <xf numFmtId="0" fontId="1" fillId="3" borderId="0" xfId="0" applyFont="1" applyFill="1" applyBorder="1"/>
    <xf numFmtId="0" fontId="1" fillId="2" borderId="0" xfId="0" applyFont="1" applyFill="1" applyAlignment="1">
      <alignment wrapText="1"/>
    </xf>
    <xf numFmtId="43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1" fillId="3" borderId="0" xfId="0" applyFont="1" applyFill="1"/>
    <xf numFmtId="43" fontId="2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43" fontId="1" fillId="2" borderId="1" xfId="0" applyNumberFormat="1" applyFont="1" applyFill="1" applyBorder="1"/>
    <xf numFmtId="43" fontId="1" fillId="2" borderId="3" xfId="0" applyNumberFormat="1" applyFont="1" applyFill="1" applyBorder="1"/>
    <xf numFmtId="164" fontId="1" fillId="2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43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/>
    <xf numFmtId="165" fontId="1" fillId="3" borderId="0" xfId="0" applyNumberFormat="1" applyFont="1" applyFill="1"/>
    <xf numFmtId="165" fontId="1" fillId="2" borderId="0" xfId="0" applyNumberFormat="1" applyFont="1" applyFill="1"/>
    <xf numFmtId="49" fontId="1" fillId="2" borderId="1" xfId="0" applyNumberFormat="1" applyFont="1" applyFill="1" applyBorder="1" applyAlignment="1" applyProtection="1">
      <alignment horizontal="left" vertical="center" wrapText="1"/>
    </xf>
    <xf numFmtId="165" fontId="1" fillId="3" borderId="1" xfId="0" applyNumberFormat="1" applyFont="1" applyFill="1" applyBorder="1" applyAlignment="1">
      <alignment wrapText="1"/>
    </xf>
    <xf numFmtId="43" fontId="1" fillId="3" borderId="1" xfId="0" applyNumberFormat="1" applyFont="1" applyFill="1" applyBorder="1"/>
    <xf numFmtId="43" fontId="1" fillId="2" borderId="0" xfId="0" applyNumberFormat="1" applyFont="1" applyFill="1"/>
    <xf numFmtId="43" fontId="1" fillId="2" borderId="0" xfId="0" applyNumberFormat="1" applyFont="1" applyFill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5" fontId="1" fillId="3" borderId="1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workbookViewId="0">
      <selection activeCell="D9" sqref="D9"/>
    </sheetView>
  </sheetViews>
  <sheetFormatPr defaultRowHeight="12.75" x14ac:dyDescent="0.2"/>
  <cols>
    <col min="1" max="1" width="51.85546875" style="4" customWidth="1"/>
    <col min="2" max="2" width="15.42578125" style="27" customWidth="1"/>
    <col min="3" max="3" width="18.28515625" style="27" customWidth="1"/>
    <col min="4" max="4" width="16" style="27" customWidth="1"/>
    <col min="5" max="5" width="13.28515625" style="27" customWidth="1"/>
    <col min="6" max="6" width="14" style="27" customWidth="1"/>
    <col min="7" max="7" width="14" style="6" customWidth="1"/>
    <col min="8" max="8" width="18.28515625" style="7" customWidth="1"/>
    <col min="9" max="9" width="12.42578125" style="6" customWidth="1"/>
    <col min="10" max="16384" width="9.140625" style="6"/>
  </cols>
  <sheetData>
    <row r="1" spans="1:9" s="1" customFormat="1" ht="23.25" customHeight="1" x14ac:dyDescent="0.2">
      <c r="A1" s="1" t="s">
        <v>0</v>
      </c>
      <c r="B1" s="2"/>
      <c r="C1" s="2"/>
      <c r="D1" s="2"/>
      <c r="E1" s="2"/>
      <c r="F1" s="2"/>
      <c r="H1" s="3"/>
    </row>
    <row r="2" spans="1:9" ht="23.25" customHeight="1" x14ac:dyDescent="0.2">
      <c r="B2" s="5"/>
      <c r="C2" s="5"/>
      <c r="D2" s="5"/>
      <c r="E2" s="5"/>
      <c r="F2" s="5"/>
    </row>
    <row r="3" spans="1:9" ht="23.25" customHeight="1" x14ac:dyDescent="0.2">
      <c r="B3" s="8" t="s">
        <v>1</v>
      </c>
      <c r="C3" s="8" t="s">
        <v>2</v>
      </c>
      <c r="D3" s="9" t="s">
        <v>3</v>
      </c>
      <c r="E3" s="9"/>
      <c r="F3" s="9"/>
      <c r="G3" s="9"/>
      <c r="H3" s="31" t="s">
        <v>74</v>
      </c>
    </row>
    <row r="4" spans="1:9" ht="23.25" customHeight="1" x14ac:dyDescent="0.2">
      <c r="B4" s="8"/>
      <c r="C4" s="8"/>
      <c r="D4" s="10" t="s">
        <v>4</v>
      </c>
      <c r="E4" s="10" t="s">
        <v>5</v>
      </c>
      <c r="F4" s="8" t="s">
        <v>6</v>
      </c>
      <c r="G4" s="8"/>
      <c r="H4" s="32"/>
    </row>
    <row r="5" spans="1:9" ht="23.25" customHeight="1" x14ac:dyDescent="0.2">
      <c r="B5" s="8"/>
      <c r="C5" s="8"/>
      <c r="D5" s="11"/>
      <c r="E5" s="11"/>
      <c r="F5" s="12" t="s">
        <v>7</v>
      </c>
      <c r="G5" s="12" t="s">
        <v>8</v>
      </c>
      <c r="H5" s="33"/>
    </row>
    <row r="6" spans="1:9" ht="23.25" customHeight="1" x14ac:dyDescent="0.2">
      <c r="A6" s="13" t="s">
        <v>9</v>
      </c>
      <c r="B6" s="14">
        <f>957581.43</f>
        <v>957581.43</v>
      </c>
      <c r="C6" s="14">
        <v>0</v>
      </c>
      <c r="D6" s="14">
        <v>163532.35999999999</v>
      </c>
      <c r="E6" s="14">
        <v>0</v>
      </c>
      <c r="F6" s="15">
        <v>154711.53</v>
      </c>
      <c r="G6" s="14">
        <v>172176.53</v>
      </c>
      <c r="H6" s="26">
        <f>SUM(D6:G6)</f>
        <v>490420.42000000004</v>
      </c>
    </row>
    <row r="7" spans="1:9" ht="23.25" customHeight="1" x14ac:dyDescent="0.2">
      <c r="A7" s="13" t="s">
        <v>10</v>
      </c>
      <c r="B7" s="14">
        <f>20633375.92-841593.13</f>
        <v>19791782.790000003</v>
      </c>
      <c r="C7" s="14">
        <v>1116961</v>
      </c>
      <c r="D7" s="14">
        <f>166421.46-32932</f>
        <v>133489.46</v>
      </c>
      <c r="E7" s="14">
        <v>5645.89</v>
      </c>
      <c r="F7" s="14">
        <v>460356</v>
      </c>
      <c r="G7" s="14">
        <f>527845-6600</f>
        <v>521245</v>
      </c>
      <c r="H7" s="26">
        <f>SUM(D7:G7)</f>
        <v>1120736.3500000001</v>
      </c>
      <c r="I7" s="16"/>
    </row>
    <row r="8" spans="1:9" s="19" customFormat="1" ht="23.25" customHeight="1" x14ac:dyDescent="0.2">
      <c r="A8" s="17" t="s">
        <v>11</v>
      </c>
      <c r="B8" s="18"/>
      <c r="C8" s="18"/>
      <c r="D8" s="18"/>
      <c r="E8" s="18"/>
      <c r="F8" s="18"/>
      <c r="G8" s="17"/>
      <c r="H8" s="29"/>
    </row>
    <row r="9" spans="1:9" s="23" customFormat="1" ht="23.25" customHeight="1" x14ac:dyDescent="0.2">
      <c r="A9" s="20" t="s">
        <v>12</v>
      </c>
      <c r="B9" s="14">
        <v>13889893.4</v>
      </c>
      <c r="C9" s="14"/>
      <c r="D9" s="14"/>
      <c r="E9" s="14"/>
      <c r="F9" s="14"/>
      <c r="G9" s="21"/>
      <c r="H9" s="30">
        <f>SUM(B9:G9)</f>
        <v>13889893.4</v>
      </c>
    </row>
    <row r="10" spans="1:9" s="23" customFormat="1" ht="23.25" customHeight="1" x14ac:dyDescent="0.2">
      <c r="A10" s="20" t="s">
        <v>13</v>
      </c>
      <c r="B10" s="14">
        <v>4143928.83</v>
      </c>
      <c r="C10" s="14"/>
      <c r="D10" s="14"/>
      <c r="E10" s="14"/>
      <c r="F10" s="14"/>
      <c r="G10" s="21"/>
      <c r="H10" s="30">
        <f t="shared" ref="H10:H67" si="0">SUM(B10:G10)</f>
        <v>4143928.83</v>
      </c>
    </row>
    <row r="11" spans="1:9" s="23" customFormat="1" ht="23.25" customHeight="1" x14ac:dyDescent="0.2">
      <c r="A11" s="20" t="s">
        <v>14</v>
      </c>
      <c r="B11" s="14">
        <v>464708</v>
      </c>
      <c r="C11" s="14"/>
      <c r="D11" s="14">
        <f>251+1788</f>
        <v>2039</v>
      </c>
      <c r="E11" s="14"/>
      <c r="F11" s="14"/>
      <c r="G11" s="21"/>
      <c r="H11" s="30">
        <f t="shared" si="0"/>
        <v>466747</v>
      </c>
    </row>
    <row r="12" spans="1:9" s="23" customFormat="1" ht="23.25" customHeight="1" x14ac:dyDescent="0.2">
      <c r="A12" s="20" t="s">
        <v>15</v>
      </c>
      <c r="B12" s="14">
        <v>12999.51</v>
      </c>
      <c r="C12" s="14"/>
      <c r="D12" s="14">
        <v>256.14999999999998</v>
      </c>
      <c r="E12" s="14"/>
      <c r="F12" s="14"/>
      <c r="G12" s="21">
        <v>1206.04</v>
      </c>
      <c r="H12" s="30">
        <f t="shared" si="0"/>
        <v>14461.7</v>
      </c>
    </row>
    <row r="13" spans="1:9" s="23" customFormat="1" ht="23.25" customHeight="1" x14ac:dyDescent="0.2">
      <c r="A13" s="20" t="s">
        <v>16</v>
      </c>
      <c r="B13" s="14">
        <v>27840</v>
      </c>
      <c r="C13" s="14"/>
      <c r="D13" s="14"/>
      <c r="E13" s="14"/>
      <c r="F13" s="14"/>
      <c r="G13" s="21"/>
      <c r="H13" s="30">
        <f t="shared" si="0"/>
        <v>27840</v>
      </c>
    </row>
    <row r="14" spans="1:9" s="23" customFormat="1" ht="23.25" customHeight="1" x14ac:dyDescent="0.2">
      <c r="A14" s="20" t="s">
        <v>17</v>
      </c>
      <c r="B14" s="14">
        <f>3961.98+18499.68</f>
        <v>22461.66</v>
      </c>
      <c r="C14" s="14"/>
      <c r="D14" s="14"/>
      <c r="E14" s="14"/>
      <c r="F14" s="14"/>
      <c r="G14" s="21">
        <v>3060.31</v>
      </c>
      <c r="H14" s="30">
        <f t="shared" si="0"/>
        <v>25521.97</v>
      </c>
    </row>
    <row r="15" spans="1:9" s="23" customFormat="1" ht="23.25" customHeight="1" x14ac:dyDescent="0.2">
      <c r="A15" s="20" t="s">
        <v>18</v>
      </c>
      <c r="B15" s="14">
        <f>172721.8+677999.51</f>
        <v>850721.31</v>
      </c>
      <c r="C15" s="14"/>
      <c r="D15" s="14"/>
      <c r="E15" s="14"/>
      <c r="F15" s="14"/>
      <c r="G15" s="21"/>
      <c r="H15" s="30">
        <f t="shared" si="0"/>
        <v>850721.31</v>
      </c>
    </row>
    <row r="16" spans="1:9" s="23" customFormat="1" ht="23.25" customHeight="1" x14ac:dyDescent="0.2">
      <c r="A16" s="20" t="s">
        <v>19</v>
      </c>
      <c r="B16" s="14">
        <f>123283.15+82234.19</f>
        <v>205517.34</v>
      </c>
      <c r="C16" s="14"/>
      <c r="D16" s="14"/>
      <c r="E16" s="14">
        <v>5902.85</v>
      </c>
      <c r="F16" s="14"/>
      <c r="G16" s="21"/>
      <c r="H16" s="30">
        <f t="shared" si="0"/>
        <v>211420.19</v>
      </c>
    </row>
    <row r="17" spans="1:8" s="23" customFormat="1" ht="23.25" customHeight="1" x14ac:dyDescent="0.2">
      <c r="A17" s="20" t="s">
        <v>20</v>
      </c>
      <c r="B17" s="14">
        <v>45710.25</v>
      </c>
      <c r="C17" s="14"/>
      <c r="D17" s="14">
        <v>1000</v>
      </c>
      <c r="E17" s="14"/>
      <c r="F17" s="14"/>
      <c r="G17" s="21"/>
      <c r="H17" s="30">
        <f t="shared" si="0"/>
        <v>46710.25</v>
      </c>
    </row>
    <row r="18" spans="1:8" s="23" customFormat="1" ht="23.25" customHeight="1" x14ac:dyDescent="0.2">
      <c r="A18" s="20" t="s">
        <v>21</v>
      </c>
      <c r="B18" s="14">
        <v>13056</v>
      </c>
      <c r="C18" s="14"/>
      <c r="D18" s="14"/>
      <c r="E18" s="14"/>
      <c r="F18" s="14"/>
      <c r="G18" s="21"/>
      <c r="H18" s="30">
        <f t="shared" si="0"/>
        <v>13056</v>
      </c>
    </row>
    <row r="19" spans="1:8" s="23" customFormat="1" ht="23.25" customHeight="1" x14ac:dyDescent="0.2">
      <c r="A19" s="20" t="s">
        <v>22</v>
      </c>
      <c r="B19" s="14">
        <v>15000</v>
      </c>
      <c r="C19" s="14"/>
      <c r="D19" s="14"/>
      <c r="E19" s="14"/>
      <c r="F19" s="14"/>
      <c r="G19" s="21"/>
      <c r="H19" s="30">
        <f t="shared" si="0"/>
        <v>15000</v>
      </c>
    </row>
    <row r="20" spans="1:8" s="23" customFormat="1" ht="23.25" customHeight="1" x14ac:dyDescent="0.2">
      <c r="A20" s="20" t="s">
        <v>23</v>
      </c>
      <c r="B20" s="14">
        <v>500</v>
      </c>
      <c r="C20" s="14"/>
      <c r="D20" s="14"/>
      <c r="E20" s="14"/>
      <c r="F20" s="14"/>
      <c r="G20" s="21"/>
      <c r="H20" s="30">
        <f t="shared" si="0"/>
        <v>500</v>
      </c>
    </row>
    <row r="21" spans="1:8" s="23" customFormat="1" ht="23.25" customHeight="1" x14ac:dyDescent="0.2">
      <c r="A21" s="20" t="s">
        <v>24</v>
      </c>
      <c r="B21" s="14">
        <v>13790</v>
      </c>
      <c r="C21" s="14"/>
      <c r="D21" s="14"/>
      <c r="E21" s="14"/>
      <c r="F21" s="14"/>
      <c r="G21" s="21"/>
      <c r="H21" s="30">
        <f t="shared" si="0"/>
        <v>13790</v>
      </c>
    </row>
    <row r="22" spans="1:8" s="23" customFormat="1" ht="23.25" customHeight="1" x14ac:dyDescent="0.2">
      <c r="A22" s="20" t="s">
        <v>25</v>
      </c>
      <c r="B22" s="14">
        <v>4800</v>
      </c>
      <c r="C22" s="14"/>
      <c r="D22" s="14"/>
      <c r="E22" s="14"/>
      <c r="F22" s="14"/>
      <c r="G22" s="21"/>
      <c r="H22" s="30">
        <f t="shared" si="0"/>
        <v>4800</v>
      </c>
    </row>
    <row r="23" spans="1:8" s="23" customFormat="1" ht="30" customHeight="1" x14ac:dyDescent="0.2">
      <c r="A23" s="20" t="s">
        <v>26</v>
      </c>
      <c r="B23" s="14">
        <v>0</v>
      </c>
      <c r="C23" s="14"/>
      <c r="D23" s="14"/>
      <c r="E23" s="14"/>
      <c r="F23" s="14"/>
      <c r="G23" s="14">
        <f>38680+61856.95+49698.56</f>
        <v>150235.51</v>
      </c>
      <c r="H23" s="30">
        <f t="shared" si="0"/>
        <v>150235.51</v>
      </c>
    </row>
    <row r="24" spans="1:8" s="23" customFormat="1" ht="23.25" customHeight="1" x14ac:dyDescent="0.2">
      <c r="A24" s="20" t="s">
        <v>27</v>
      </c>
      <c r="B24" s="14">
        <v>0</v>
      </c>
      <c r="C24" s="14"/>
      <c r="D24" s="14"/>
      <c r="E24" s="14"/>
      <c r="F24" s="14"/>
      <c r="G24" s="14">
        <f>8850+30882.4+20170</f>
        <v>59902.400000000001</v>
      </c>
      <c r="H24" s="30">
        <f t="shared" si="0"/>
        <v>59902.400000000001</v>
      </c>
    </row>
    <row r="25" spans="1:8" s="23" customFormat="1" ht="23.25" customHeight="1" x14ac:dyDescent="0.2">
      <c r="A25" s="20" t="s">
        <v>28</v>
      </c>
      <c r="B25" s="14">
        <v>20400</v>
      </c>
      <c r="C25" s="14"/>
      <c r="D25" s="14"/>
      <c r="E25" s="14"/>
      <c r="F25" s="14"/>
      <c r="G25" s="21"/>
      <c r="H25" s="30">
        <f t="shared" si="0"/>
        <v>20400</v>
      </c>
    </row>
    <row r="26" spans="1:8" s="23" customFormat="1" ht="23.25" customHeight="1" x14ac:dyDescent="0.2">
      <c r="A26" s="20" t="s">
        <v>29</v>
      </c>
      <c r="B26" s="14">
        <v>33816</v>
      </c>
      <c r="C26" s="14"/>
      <c r="D26" s="14"/>
      <c r="E26" s="14"/>
      <c r="F26" s="14"/>
      <c r="G26" s="21">
        <v>19210</v>
      </c>
      <c r="H26" s="30">
        <f t="shared" si="0"/>
        <v>53026</v>
      </c>
    </row>
    <row r="27" spans="1:8" s="23" customFormat="1" ht="23.25" customHeight="1" x14ac:dyDescent="0.2">
      <c r="A27" s="20" t="s">
        <v>30</v>
      </c>
      <c r="B27" s="14">
        <v>1500</v>
      </c>
      <c r="C27" s="14"/>
      <c r="D27" s="14"/>
      <c r="E27" s="14"/>
      <c r="F27" s="14"/>
      <c r="G27" s="21"/>
      <c r="H27" s="30">
        <f t="shared" si="0"/>
        <v>1500</v>
      </c>
    </row>
    <row r="28" spans="1:8" s="23" customFormat="1" ht="23.25" customHeight="1" x14ac:dyDescent="0.2">
      <c r="A28" s="20" t="s">
        <v>31</v>
      </c>
      <c r="B28" s="14">
        <v>13642</v>
      </c>
      <c r="C28" s="14"/>
      <c r="D28" s="14"/>
      <c r="E28" s="14"/>
      <c r="F28" s="14"/>
      <c r="G28" s="21"/>
      <c r="H28" s="30">
        <f t="shared" si="0"/>
        <v>13642</v>
      </c>
    </row>
    <row r="29" spans="1:8" s="23" customFormat="1" ht="23.25" customHeight="1" x14ac:dyDescent="0.2">
      <c r="A29" s="20" t="s">
        <v>32</v>
      </c>
      <c r="B29" s="14">
        <v>750</v>
      </c>
      <c r="C29" s="14"/>
      <c r="D29" s="14"/>
      <c r="E29" s="14"/>
      <c r="F29" s="14"/>
      <c r="G29" s="21"/>
      <c r="H29" s="30">
        <f t="shared" si="0"/>
        <v>750</v>
      </c>
    </row>
    <row r="30" spans="1:8" s="23" customFormat="1" ht="23.25" customHeight="1" x14ac:dyDescent="0.2">
      <c r="A30" s="20" t="s">
        <v>33</v>
      </c>
      <c r="B30" s="14">
        <v>640</v>
      </c>
      <c r="C30" s="14"/>
      <c r="D30" s="14"/>
      <c r="E30" s="14"/>
      <c r="F30" s="14"/>
      <c r="G30" s="21"/>
      <c r="H30" s="30">
        <f t="shared" si="0"/>
        <v>640</v>
      </c>
    </row>
    <row r="31" spans="1:8" s="23" customFormat="1" ht="23.25" customHeight="1" x14ac:dyDescent="0.2">
      <c r="A31" s="20" t="s">
        <v>34</v>
      </c>
      <c r="B31" s="14"/>
      <c r="C31" s="14"/>
      <c r="D31" s="14"/>
      <c r="E31" s="14"/>
      <c r="F31" s="14"/>
      <c r="G31" s="21">
        <v>21600</v>
      </c>
      <c r="H31" s="30">
        <f t="shared" si="0"/>
        <v>21600</v>
      </c>
    </row>
    <row r="32" spans="1:8" s="23" customFormat="1" ht="23.25" customHeight="1" x14ac:dyDescent="0.2">
      <c r="A32" s="20" t="s">
        <v>35</v>
      </c>
      <c r="B32" s="14"/>
      <c r="C32" s="14"/>
      <c r="D32" s="14"/>
      <c r="E32" s="14"/>
      <c r="F32" s="14"/>
      <c r="G32" s="21">
        <f>2900+147.9+638</f>
        <v>3685.9</v>
      </c>
      <c r="H32" s="30">
        <f t="shared" si="0"/>
        <v>3685.9</v>
      </c>
    </row>
    <row r="33" spans="1:8" s="23" customFormat="1" ht="42.75" customHeight="1" x14ac:dyDescent="0.2">
      <c r="A33" s="20" t="s">
        <v>36</v>
      </c>
      <c r="B33" s="14"/>
      <c r="C33" s="14"/>
      <c r="D33" s="14"/>
      <c r="E33" s="14"/>
      <c r="F33" s="14">
        <f>21150+225244.2</f>
        <v>246394.2</v>
      </c>
      <c r="G33" s="21">
        <v>81893.399999999994</v>
      </c>
      <c r="H33" s="30">
        <f t="shared" si="0"/>
        <v>328287.59999999998</v>
      </c>
    </row>
    <row r="34" spans="1:8" s="23" customFormat="1" ht="23.25" customHeight="1" x14ac:dyDescent="0.2">
      <c r="A34" s="20" t="s">
        <v>37</v>
      </c>
      <c r="B34" s="14">
        <v>1188</v>
      </c>
      <c r="C34" s="14"/>
      <c r="D34" s="14"/>
      <c r="E34" s="14"/>
      <c r="F34" s="14"/>
      <c r="G34" s="21"/>
      <c r="H34" s="30">
        <f t="shared" si="0"/>
        <v>1188</v>
      </c>
    </row>
    <row r="35" spans="1:8" s="23" customFormat="1" ht="23.25" customHeight="1" x14ac:dyDescent="0.2">
      <c r="A35" s="20" t="s">
        <v>38</v>
      </c>
      <c r="B35" s="14"/>
      <c r="C35" s="14"/>
      <c r="D35" s="14"/>
      <c r="E35" s="14"/>
      <c r="F35" s="14">
        <v>54200</v>
      </c>
      <c r="G35" s="21"/>
      <c r="H35" s="30">
        <f t="shared" si="0"/>
        <v>54200</v>
      </c>
    </row>
    <row r="36" spans="1:8" s="23" customFormat="1" ht="23.25" customHeight="1" x14ac:dyDescent="0.2">
      <c r="A36" s="20" t="s">
        <v>39</v>
      </c>
      <c r="B36" s="14"/>
      <c r="C36" s="14">
        <v>109416</v>
      </c>
      <c r="D36" s="14"/>
      <c r="E36" s="14"/>
      <c r="F36" s="14"/>
      <c r="G36" s="21"/>
      <c r="H36" s="30">
        <f t="shared" si="0"/>
        <v>109416</v>
      </c>
    </row>
    <row r="37" spans="1:8" s="23" customFormat="1" ht="23.25" customHeight="1" x14ac:dyDescent="0.2">
      <c r="A37" s="20" t="s">
        <v>40</v>
      </c>
      <c r="B37" s="14">
        <v>9000</v>
      </c>
      <c r="C37" s="14"/>
      <c r="D37" s="14"/>
      <c r="E37" s="14"/>
      <c r="F37" s="14"/>
      <c r="G37" s="21"/>
      <c r="H37" s="30">
        <f t="shared" si="0"/>
        <v>9000</v>
      </c>
    </row>
    <row r="38" spans="1:8" s="23" customFormat="1" ht="30.75" customHeight="1" x14ac:dyDescent="0.2">
      <c r="A38" s="20" t="s">
        <v>41</v>
      </c>
      <c r="B38" s="14">
        <v>31803.3</v>
      </c>
      <c r="C38" s="14"/>
      <c r="D38" s="14"/>
      <c r="E38" s="14"/>
      <c r="F38" s="14"/>
      <c r="G38" s="21"/>
      <c r="H38" s="30">
        <f t="shared" si="0"/>
        <v>31803.3</v>
      </c>
    </row>
    <row r="39" spans="1:8" s="23" customFormat="1" ht="30.75" customHeight="1" x14ac:dyDescent="0.2">
      <c r="A39" s="20" t="s">
        <v>42</v>
      </c>
      <c r="B39" s="14">
        <v>45084</v>
      </c>
      <c r="C39" s="14"/>
      <c r="D39" s="14"/>
      <c r="E39" s="14"/>
      <c r="F39" s="14"/>
      <c r="G39" s="21"/>
      <c r="H39" s="30">
        <f t="shared" si="0"/>
        <v>45084</v>
      </c>
    </row>
    <row r="40" spans="1:8" s="23" customFormat="1" ht="23.25" customHeight="1" x14ac:dyDescent="0.2">
      <c r="A40" s="20" t="s">
        <v>43</v>
      </c>
      <c r="B40" s="14">
        <v>48000</v>
      </c>
      <c r="C40" s="14"/>
      <c r="D40" s="14"/>
      <c r="E40" s="14"/>
      <c r="F40" s="14"/>
      <c r="G40" s="21"/>
      <c r="H40" s="30">
        <f t="shared" si="0"/>
        <v>48000</v>
      </c>
    </row>
    <row r="41" spans="1:8" s="23" customFormat="1" ht="23.25" customHeight="1" x14ac:dyDescent="0.2">
      <c r="A41" s="20" t="s">
        <v>44</v>
      </c>
      <c r="B41" s="14">
        <f>1150+58.65+253</f>
        <v>1461.65</v>
      </c>
      <c r="C41" s="14"/>
      <c r="D41" s="14"/>
      <c r="E41" s="14"/>
      <c r="F41" s="14"/>
      <c r="G41" s="21"/>
      <c r="H41" s="30">
        <f t="shared" si="0"/>
        <v>1461.65</v>
      </c>
    </row>
    <row r="42" spans="1:8" s="23" customFormat="1" ht="23.25" customHeight="1" x14ac:dyDescent="0.2">
      <c r="A42" s="20" t="s">
        <v>45</v>
      </c>
      <c r="B42" s="14">
        <v>8700</v>
      </c>
      <c r="C42" s="14"/>
      <c r="D42" s="14"/>
      <c r="E42" s="14"/>
      <c r="F42" s="14"/>
      <c r="G42" s="21"/>
      <c r="H42" s="30">
        <f t="shared" si="0"/>
        <v>8700</v>
      </c>
    </row>
    <row r="43" spans="1:8" s="23" customFormat="1" ht="23.25" customHeight="1" x14ac:dyDescent="0.2">
      <c r="A43" s="20" t="s">
        <v>46</v>
      </c>
      <c r="B43" s="14">
        <v>8700</v>
      </c>
      <c r="C43" s="14"/>
      <c r="D43" s="14"/>
      <c r="E43" s="14"/>
      <c r="F43" s="14"/>
      <c r="G43" s="21"/>
      <c r="H43" s="30">
        <f t="shared" si="0"/>
        <v>8700</v>
      </c>
    </row>
    <row r="44" spans="1:8" s="23" customFormat="1" ht="39" customHeight="1" x14ac:dyDescent="0.2">
      <c r="A44" s="20" t="s">
        <v>47</v>
      </c>
      <c r="B44" s="14">
        <v>3300</v>
      </c>
      <c r="C44" s="14"/>
      <c r="D44" s="14"/>
      <c r="E44" s="14"/>
      <c r="F44" s="14"/>
      <c r="G44" s="21"/>
      <c r="H44" s="30">
        <f t="shared" si="0"/>
        <v>3300</v>
      </c>
    </row>
    <row r="45" spans="1:8" s="23" customFormat="1" ht="30.75" customHeight="1" x14ac:dyDescent="0.2">
      <c r="A45" s="20" t="s">
        <v>48</v>
      </c>
      <c r="B45" s="14"/>
      <c r="C45" s="14"/>
      <c r="D45" s="14">
        <v>3300</v>
      </c>
      <c r="E45" s="14"/>
      <c r="F45" s="14"/>
      <c r="G45" s="21"/>
      <c r="H45" s="30">
        <f t="shared" si="0"/>
        <v>3300</v>
      </c>
    </row>
    <row r="46" spans="1:8" s="23" customFormat="1" ht="23.25" customHeight="1" x14ac:dyDescent="0.2">
      <c r="A46" s="20" t="s">
        <v>49</v>
      </c>
      <c r="B46" s="14"/>
      <c r="C46" s="14"/>
      <c r="D46" s="14">
        <f>5000+1500</f>
        <v>6500</v>
      </c>
      <c r="E46" s="14"/>
      <c r="F46" s="14"/>
      <c r="G46" s="21"/>
      <c r="H46" s="30">
        <f t="shared" si="0"/>
        <v>6500</v>
      </c>
    </row>
    <row r="47" spans="1:8" s="23" customFormat="1" ht="72.75" customHeight="1" x14ac:dyDescent="0.2">
      <c r="A47" s="20" t="s">
        <v>50</v>
      </c>
      <c r="B47" s="14">
        <f>3850+39581.89+3869+7212+735.03</f>
        <v>55247.92</v>
      </c>
      <c r="C47" s="14"/>
      <c r="D47" s="14">
        <f>305+576</f>
        <v>881</v>
      </c>
      <c r="E47" s="14"/>
      <c r="F47" s="14">
        <v>0</v>
      </c>
      <c r="G47" s="21">
        <f>19938.48+5860+4340</f>
        <v>30138.48</v>
      </c>
      <c r="H47" s="30">
        <f t="shared" si="0"/>
        <v>86267.4</v>
      </c>
    </row>
    <row r="48" spans="1:8" s="23" customFormat="1" ht="23.25" customHeight="1" x14ac:dyDescent="0.2">
      <c r="A48" s="20" t="s">
        <v>51</v>
      </c>
      <c r="B48" s="14"/>
      <c r="C48" s="14"/>
      <c r="D48" s="14"/>
      <c r="E48" s="14"/>
      <c r="F48" s="14"/>
      <c r="G48" s="21">
        <f>742.5+742.5+742.5+742.5+275</f>
        <v>3245</v>
      </c>
      <c r="H48" s="30">
        <f t="shared" si="0"/>
        <v>3245</v>
      </c>
    </row>
    <row r="49" spans="1:8" s="23" customFormat="1" ht="23.25" customHeight="1" x14ac:dyDescent="0.2">
      <c r="A49" s="20" t="s">
        <v>52</v>
      </c>
      <c r="B49" s="14"/>
      <c r="C49" s="14">
        <v>112.6</v>
      </c>
      <c r="D49" s="14"/>
      <c r="E49" s="14"/>
      <c r="F49" s="14"/>
      <c r="G49" s="21">
        <f>6300+14587.4</f>
        <v>20887.400000000001</v>
      </c>
      <c r="H49" s="30">
        <f t="shared" si="0"/>
        <v>21000</v>
      </c>
    </row>
    <row r="50" spans="1:8" s="23" customFormat="1" ht="23.25" customHeight="1" x14ac:dyDescent="0.2">
      <c r="A50" s="20" t="s">
        <v>53</v>
      </c>
      <c r="B50" s="14"/>
      <c r="C50" s="14">
        <f>334704+217183.4+148000</f>
        <v>699887.4</v>
      </c>
      <c r="D50" s="14">
        <v>0</v>
      </c>
      <c r="E50" s="14"/>
      <c r="F50" s="14"/>
      <c r="G50" s="21">
        <f>5613+13097</f>
        <v>18710</v>
      </c>
      <c r="H50" s="30">
        <f t="shared" si="0"/>
        <v>718597.4</v>
      </c>
    </row>
    <row r="51" spans="1:8" s="23" customFormat="1" ht="34.5" customHeight="1" x14ac:dyDescent="0.2">
      <c r="A51" s="20" t="s">
        <v>54</v>
      </c>
      <c r="B51" s="14"/>
      <c r="C51" s="14"/>
      <c r="D51" s="14">
        <f>78636.7-180-305+67299.75+10056+26157.25</f>
        <v>181664.7</v>
      </c>
      <c r="E51" s="14"/>
      <c r="F51" s="14"/>
      <c r="G51" s="21">
        <f>16673.47+2492</f>
        <v>19165.47</v>
      </c>
      <c r="H51" s="30">
        <f t="shared" si="0"/>
        <v>200830.17</v>
      </c>
    </row>
    <row r="52" spans="1:8" s="23" customFormat="1" ht="23.25" customHeight="1" x14ac:dyDescent="0.2">
      <c r="A52" s="20" t="s">
        <v>55</v>
      </c>
      <c r="B52" s="14"/>
      <c r="C52" s="14"/>
      <c r="D52" s="14"/>
      <c r="E52" s="14"/>
      <c r="F52" s="14"/>
      <c r="G52" s="21">
        <v>30000</v>
      </c>
      <c r="H52" s="30">
        <f t="shared" si="0"/>
        <v>30000</v>
      </c>
    </row>
    <row r="53" spans="1:8" s="23" customFormat="1" ht="23.25" customHeight="1" x14ac:dyDescent="0.2">
      <c r="A53" s="20" t="s">
        <v>56</v>
      </c>
      <c r="B53" s="14"/>
      <c r="C53" s="14"/>
      <c r="D53" s="14"/>
      <c r="E53" s="14"/>
      <c r="F53" s="14"/>
      <c r="G53" s="21">
        <v>14268</v>
      </c>
      <c r="H53" s="30">
        <f t="shared" si="0"/>
        <v>14268</v>
      </c>
    </row>
    <row r="54" spans="1:8" s="23" customFormat="1" ht="23.25" customHeight="1" x14ac:dyDescent="0.2">
      <c r="A54" s="20" t="s">
        <v>57</v>
      </c>
      <c r="B54" s="14"/>
      <c r="C54" s="14"/>
      <c r="D54" s="14"/>
      <c r="E54" s="14"/>
      <c r="F54" s="14"/>
      <c r="G54" s="21">
        <v>62500</v>
      </c>
      <c r="H54" s="30">
        <f t="shared" si="0"/>
        <v>62500</v>
      </c>
    </row>
    <row r="55" spans="1:8" s="23" customFormat="1" ht="23.25" customHeight="1" x14ac:dyDescent="0.2">
      <c r="A55" s="20" t="s">
        <v>58</v>
      </c>
      <c r="B55" s="14">
        <v>22500</v>
      </c>
      <c r="C55" s="14"/>
      <c r="D55" s="14"/>
      <c r="E55" s="14"/>
      <c r="F55" s="14"/>
      <c r="G55" s="21"/>
      <c r="H55" s="30">
        <f t="shared" si="0"/>
        <v>22500</v>
      </c>
    </row>
    <row r="56" spans="1:8" s="23" customFormat="1" ht="23.25" customHeight="1" x14ac:dyDescent="0.2">
      <c r="A56" s="20" t="s">
        <v>59</v>
      </c>
      <c r="B56" s="14">
        <v>1800</v>
      </c>
      <c r="C56" s="14"/>
      <c r="D56" s="14"/>
      <c r="E56" s="14"/>
      <c r="F56" s="14"/>
      <c r="G56" s="21"/>
      <c r="H56" s="30">
        <f t="shared" si="0"/>
        <v>1800</v>
      </c>
    </row>
    <row r="57" spans="1:8" s="23" customFormat="1" ht="23.25" customHeight="1" x14ac:dyDescent="0.2">
      <c r="A57" s="20" t="s">
        <v>60</v>
      </c>
      <c r="B57" s="14">
        <f>9695.6</f>
        <v>9695.6</v>
      </c>
      <c r="C57" s="14"/>
      <c r="D57" s="14">
        <v>180</v>
      </c>
      <c r="E57" s="14"/>
      <c r="F57" s="14"/>
      <c r="G57" s="21">
        <f>3600+1215+3000</f>
        <v>7815</v>
      </c>
      <c r="H57" s="30">
        <f t="shared" si="0"/>
        <v>17690.599999999999</v>
      </c>
    </row>
    <row r="58" spans="1:8" s="23" customFormat="1" ht="23.25" customHeight="1" x14ac:dyDescent="0.2">
      <c r="A58" s="20" t="s">
        <v>61</v>
      </c>
      <c r="B58" s="14"/>
      <c r="C58" s="14">
        <v>72600</v>
      </c>
      <c r="D58" s="14"/>
      <c r="E58" s="14"/>
      <c r="F58" s="14"/>
      <c r="G58" s="21"/>
      <c r="H58" s="30">
        <f t="shared" si="0"/>
        <v>72600</v>
      </c>
    </row>
    <row r="59" spans="1:8" s="23" customFormat="1" ht="23.25" customHeight="1" x14ac:dyDescent="0.2">
      <c r="A59" s="20" t="s">
        <v>62</v>
      </c>
      <c r="B59" s="14"/>
      <c r="C59" s="14">
        <v>30903</v>
      </c>
      <c r="D59" s="14"/>
      <c r="E59" s="14"/>
      <c r="F59" s="14"/>
      <c r="G59" s="21"/>
      <c r="H59" s="30">
        <f t="shared" si="0"/>
        <v>30903</v>
      </c>
    </row>
    <row r="60" spans="1:8" s="23" customFormat="1" ht="23.25" customHeight="1" x14ac:dyDescent="0.2">
      <c r="A60" s="20" t="s">
        <v>63</v>
      </c>
      <c r="B60" s="14"/>
      <c r="C60" s="14">
        <v>18897</v>
      </c>
      <c r="D60" s="14"/>
      <c r="E60" s="14"/>
      <c r="F60" s="14"/>
      <c r="G60" s="21"/>
      <c r="H60" s="30">
        <f t="shared" si="0"/>
        <v>18897</v>
      </c>
    </row>
    <row r="61" spans="1:8" s="23" customFormat="1" ht="23.25" customHeight="1" x14ac:dyDescent="0.2">
      <c r="A61" s="20" t="s">
        <v>64</v>
      </c>
      <c r="B61" s="14"/>
      <c r="C61" s="14"/>
      <c r="D61" s="14"/>
      <c r="E61" s="14"/>
      <c r="F61" s="14"/>
      <c r="G61" s="21">
        <f>4110+9590+5443.6</f>
        <v>19143.599999999999</v>
      </c>
      <c r="H61" s="30">
        <f t="shared" si="0"/>
        <v>19143.599999999999</v>
      </c>
    </row>
    <row r="62" spans="1:8" s="23" customFormat="1" ht="23.25" customHeight="1" x14ac:dyDescent="0.2">
      <c r="A62" s="20" t="s">
        <v>65</v>
      </c>
      <c r="B62" s="14"/>
      <c r="C62" s="14"/>
      <c r="D62" s="14"/>
      <c r="E62" s="14"/>
      <c r="F62" s="14">
        <v>86363.4</v>
      </c>
      <c r="G62" s="21"/>
      <c r="H62" s="30">
        <f t="shared" si="0"/>
        <v>86363.4</v>
      </c>
    </row>
    <row r="63" spans="1:8" s="23" customFormat="1" ht="23.25" customHeight="1" x14ac:dyDescent="0.2">
      <c r="A63" s="20" t="s">
        <v>66</v>
      </c>
      <c r="B63" s="14"/>
      <c r="C63" s="14"/>
      <c r="D63" s="14"/>
      <c r="E63" s="14"/>
      <c r="F63" s="14"/>
      <c r="G63" s="21">
        <v>42000</v>
      </c>
      <c r="H63" s="30">
        <f t="shared" si="0"/>
        <v>42000</v>
      </c>
    </row>
    <row r="64" spans="1:8" s="23" customFormat="1" ht="23.25" customHeight="1" x14ac:dyDescent="0.2">
      <c r="A64" s="20" t="s">
        <v>67</v>
      </c>
      <c r="B64" s="14"/>
      <c r="C64" s="14">
        <f>11200+2000</f>
        <v>13200</v>
      </c>
      <c r="D64" s="14"/>
      <c r="E64" s="14"/>
      <c r="F64" s="14"/>
      <c r="G64" s="21"/>
      <c r="H64" s="30">
        <f t="shared" si="0"/>
        <v>13200</v>
      </c>
    </row>
    <row r="65" spans="1:8" s="23" customFormat="1" ht="23.25" customHeight="1" x14ac:dyDescent="0.2">
      <c r="A65" s="20" t="s">
        <v>68</v>
      </c>
      <c r="B65" s="14"/>
      <c r="C65" s="14">
        <v>16000</v>
      </c>
      <c r="D65" s="14"/>
      <c r="E65" s="14"/>
      <c r="F65" s="14"/>
      <c r="G65" s="21"/>
      <c r="H65" s="30">
        <f t="shared" si="0"/>
        <v>16000</v>
      </c>
    </row>
    <row r="66" spans="1:8" s="23" customFormat="1" ht="23.25" customHeight="1" x14ac:dyDescent="0.2">
      <c r="A66" s="20" t="s">
        <v>69</v>
      </c>
      <c r="B66" s="14"/>
      <c r="C66" s="14">
        <v>100000</v>
      </c>
      <c r="D66" s="14"/>
      <c r="E66" s="14"/>
      <c r="F66" s="14"/>
      <c r="G66" s="21"/>
      <c r="H66" s="30">
        <f t="shared" si="0"/>
        <v>100000</v>
      </c>
    </row>
    <row r="67" spans="1:8" s="23" customFormat="1" ht="23.25" customHeight="1" x14ac:dyDescent="0.2">
      <c r="A67" s="24" t="s">
        <v>70</v>
      </c>
      <c r="B67" s="14">
        <f>12000+4535+45000</f>
        <v>61535</v>
      </c>
      <c r="C67" s="14">
        <v>55945</v>
      </c>
      <c r="D67" s="14"/>
      <c r="E67" s="14"/>
      <c r="F67" s="14"/>
      <c r="G67" s="21">
        <v>15000</v>
      </c>
      <c r="H67" s="30">
        <f t="shared" si="0"/>
        <v>132480</v>
      </c>
    </row>
    <row r="68" spans="1:8" s="22" customFormat="1" ht="23.25" customHeight="1" x14ac:dyDescent="0.2">
      <c r="A68" s="25" t="s">
        <v>71</v>
      </c>
      <c r="B68" s="26">
        <f>SUM(B9:B67)</f>
        <v>20089689.770000003</v>
      </c>
      <c r="C68" s="26">
        <f>SUM(C9:C67)</f>
        <v>1116961</v>
      </c>
      <c r="D68" s="14">
        <f>SUM(D9:D67)</f>
        <v>195820.85</v>
      </c>
      <c r="E68" s="26">
        <f>SUM(E9:E67)</f>
        <v>5902.85</v>
      </c>
      <c r="F68" s="14">
        <f>SUM(F9:F67)</f>
        <v>386957.6</v>
      </c>
      <c r="G68" s="14">
        <f>SUM(G9:G67)</f>
        <v>623666.51</v>
      </c>
      <c r="H68" s="30">
        <f>SUM(B68:G68)</f>
        <v>22418998.580000009</v>
      </c>
    </row>
    <row r="69" spans="1:8" ht="3" customHeight="1" x14ac:dyDescent="0.2"/>
    <row r="70" spans="1:8" ht="23.25" customHeight="1" x14ac:dyDescent="0.2">
      <c r="B70" s="28" t="s">
        <v>72</v>
      </c>
      <c r="C70" s="28"/>
      <c r="D70" s="28"/>
      <c r="E70" s="28"/>
      <c r="F70" s="28"/>
    </row>
    <row r="71" spans="1:8" ht="23.25" customHeight="1" x14ac:dyDescent="0.2">
      <c r="B71" s="14">
        <f>B6+B7-B68</f>
        <v>659674.44999999925</v>
      </c>
      <c r="C71" s="14">
        <f>C6+C7-C68</f>
        <v>0</v>
      </c>
      <c r="D71" s="14">
        <f>D6+D7-D68</f>
        <v>101200.96999999994</v>
      </c>
      <c r="E71" s="14">
        <f>E6+E7-E68</f>
        <v>-256.96000000000004</v>
      </c>
      <c r="F71" s="14">
        <f>F6+F7-F68</f>
        <v>228109.93000000005</v>
      </c>
      <c r="G71" s="14">
        <f>G6+G7-G68</f>
        <v>69755.020000000019</v>
      </c>
      <c r="H71" s="30">
        <f>SUM(B71:G71)</f>
        <v>1058483.4099999992</v>
      </c>
    </row>
    <row r="72" spans="1:8" ht="23.25" customHeight="1" x14ac:dyDescent="0.2">
      <c r="E72" s="27" t="s">
        <v>73</v>
      </c>
    </row>
  </sheetData>
  <mergeCells count="9">
    <mergeCell ref="B70:F70"/>
    <mergeCell ref="H3:H5"/>
    <mergeCell ref="B2:F2"/>
    <mergeCell ref="B3:B5"/>
    <mergeCell ref="C3:C5"/>
    <mergeCell ref="D3:G3"/>
    <mergeCell ref="D4:D5"/>
    <mergeCell ref="E4:E5"/>
    <mergeCell ref="F4:G4"/>
  </mergeCells>
  <pageMargins left="0" right="0" top="0" bottom="0" header="0.31496062992125984" footer="0.31496062992125984"/>
  <pageSetup paperSize="9" scale="89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2020-04-02T12:31:55Z</dcterms:modified>
</cp:coreProperties>
</file>